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8620" windowHeight="14445" activeTab="0"/>
  </bookViews>
  <sheets>
    <sheet name="OCT IOL calculator" sheetId="1" r:id="rId1"/>
  </sheets>
  <definedNames>
    <definedName name="_xlnm.Print_Area" localSheetId="0">'OCT IOL calculator'!$A$1:$G$36</definedName>
  </definedNames>
  <calcPr fullCalcOnLoad="1"/>
</workbook>
</file>

<file path=xl/sharedStrings.xml><?xml version="1.0" encoding="utf-8"?>
<sst xmlns="http://schemas.openxmlformats.org/spreadsheetml/2006/main" count="46" uniqueCount="46">
  <si>
    <t>IOL DEPTH (mm)</t>
  </si>
  <si>
    <t>Vertex distance (mm)</t>
  </si>
  <si>
    <t>VERGENCE (D)</t>
  </si>
  <si>
    <t>Z1: IOL back surface</t>
  </si>
  <si>
    <t>IOL power (D)</t>
  </si>
  <si>
    <t>adjusted AL</t>
  </si>
  <si>
    <t>effective corneal power</t>
  </si>
  <si>
    <t>Intermediate results</t>
  </si>
  <si>
    <t>Target MRSE corneal plane</t>
  </si>
  <si>
    <t>Z2: Corneal back</t>
  </si>
  <si>
    <t>Z2': Corneal front</t>
  </si>
  <si>
    <t>orange</t>
  </si>
  <si>
    <t>red</t>
  </si>
  <si>
    <t>output</t>
  </si>
  <si>
    <t>Target MRSE (D)</t>
  </si>
  <si>
    <t>Patient Name</t>
  </si>
  <si>
    <t>pACD</t>
  </si>
  <si>
    <t>Developed by Maolong Tang PhD., David Huang MD. PhD.</t>
  </si>
  <si>
    <t>input</t>
  </si>
  <si>
    <t>Constant</t>
  </si>
  <si>
    <t>Aqueous/vitreous index</t>
  </si>
  <si>
    <t>Corneal refractive index</t>
  </si>
  <si>
    <t>A-constant</t>
  </si>
  <si>
    <t>IOL Model*</t>
  </si>
  <si>
    <t>Average</t>
  </si>
  <si>
    <t>Scan #1</t>
  </si>
  <si>
    <t>Scan #2</t>
  </si>
  <si>
    <t>ACD (mm)</t>
  </si>
  <si>
    <t>AL (mm)</t>
  </si>
  <si>
    <t>IOL Power calculation results</t>
  </si>
  <si>
    <r>
      <t>Central Corneal Thickness (</t>
    </r>
    <r>
      <rPr>
        <sz val="8"/>
        <rFont val="Calibri"/>
        <family val="2"/>
      </rPr>
      <t>µ</t>
    </r>
    <r>
      <rPr>
        <sz val="8"/>
        <rFont val="Arial"/>
        <family val="2"/>
      </rPr>
      <t>m)</t>
    </r>
  </si>
  <si>
    <t>From IOL Master</t>
  </si>
  <si>
    <t>Net Corneal Power (D)</t>
  </si>
  <si>
    <t>Anterior Corneal Power (D)</t>
  </si>
  <si>
    <t>Posterior Corneal Power (D)</t>
  </si>
  <si>
    <t>EYE (R/L)</t>
  </si>
  <si>
    <t>(c) 2011-2015 OHSU Intellectual Property. All rights reserved.</t>
  </si>
  <si>
    <t>Prior Surgery Type</t>
  </si>
  <si>
    <t>Myopic LASIK</t>
  </si>
  <si>
    <t>Hyperopic LASIK</t>
  </si>
  <si>
    <t>RK</t>
  </si>
  <si>
    <t>The calculator is NOT for eyes without any previous refractive surgery (virgin eyes).</t>
  </si>
  <si>
    <t>*The calculator was tested on the following IOL models: Alcon SA60AT (A-constant = 118.7), SN60WF  (A-constant = 118.9), SN6AT4  (A-constant = 119.2), and AMO ZA9003 (A-constant = 118.9). This IOL formula is provided to aid other investigators in the replication of our published results.  The authors do not warrant that the formula will work as well for others. Additional information at :  
1. Tang M, Wang L, Koch DD, Li Y, Huang D, Intraocular lens power calculation after previous myopic laser vision correction based on corneal power measured by Fourier-domain optical coherence tomography, Journal of Cataract &amp; Refractive Surgery, 2012;8(4):589-94
2. Huang D, Tang M, Wang L, Zhang X, Armour RL, Gattey DM, Lombardi LH, Koch DD, Optical coherence tomography-based corneal power measurement and intraocular lens power calculation following laser vision correction, Transactions of the American Ophthalmological Society, 2013;111:57-68</t>
  </si>
  <si>
    <t>OCT-based IOL power calculator for eyes with previous refractive surgery (LASIK, PRK or RK)</t>
  </si>
  <si>
    <t>From RTVue  (V6.2.0 or later) or RTVue-XR (V2014.2.0.93 or later)</t>
  </si>
  <si>
    <t>Updated: Feb 11, 2016</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</si>
</sst>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3">
    <font>
      <sz val="11"/>
      <color theme="1"/>
      <name val="Calibri"/>
      <family val="2"/>
    </font>
    <font>
      <sz val="11"/>
      <color indexed="8"/>
      <name val="Calibri"/>
      <family val="2"/>
    </font>
    <font>
      <sz val="8"/>
      <name val="Arial"/>
      <family val="2"/>
    </font>
    <font>
      <b/>
      <sz val="8"/>
      <name val="Arial"/>
      <family val="2"/>
    </font>
    <font>
      <b/>
      <sz val="9"/>
      <name val="Arial"/>
      <family val="2"/>
    </font>
    <font>
      <sz val="8"/>
      <name val="Calibri"/>
      <family val="2"/>
    </font>
    <font>
      <b/>
      <u val="single"/>
      <sz val="11"/>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sz val="8"/>
      <color indexed="8"/>
      <name val="Calibri"/>
      <family val="2"/>
    </font>
    <font>
      <sz val="18"/>
      <color indexed="8"/>
      <name val="Calibri"/>
      <family val="2"/>
    </font>
    <font>
      <sz val="9"/>
      <color indexed="8"/>
      <name val="Calibri"/>
      <family val="2"/>
    </font>
    <font>
      <b/>
      <sz val="12"/>
      <color indexed="8"/>
      <name val="Calibri"/>
      <family val="2"/>
    </font>
    <font>
      <b/>
      <sz val="10"/>
      <color indexed="23"/>
      <name val="Arial"/>
      <family val="2"/>
    </font>
    <font>
      <sz val="11"/>
      <color indexed="23"/>
      <name val="Calibri"/>
      <family val="2"/>
    </font>
    <font>
      <sz val="8"/>
      <color indexed="23"/>
      <name val="Arial"/>
      <family val="2"/>
    </font>
    <font>
      <i/>
      <sz val="8"/>
      <color indexed="23"/>
      <name val="Arial"/>
      <family val="2"/>
    </font>
    <font>
      <i/>
      <sz val="8"/>
      <color indexed="23"/>
      <name val="Calibri"/>
      <family val="2"/>
    </font>
    <font>
      <u val="single"/>
      <sz val="9"/>
      <color indexed="12"/>
      <name val="Calibri"/>
      <family val="2"/>
    </font>
    <font>
      <sz val="12"/>
      <color indexed="8"/>
      <name val="Calibri"/>
      <family val="2"/>
    </font>
    <font>
      <u val="single"/>
      <sz val="12"/>
      <color indexed="8"/>
      <name val="Calibri"/>
      <family val="2"/>
    </font>
    <font>
      <u val="single"/>
      <sz val="11"/>
      <color indexed="8"/>
      <name val="Calibri"/>
      <family val="2"/>
    </font>
    <font>
      <i/>
      <sz val="12"/>
      <color indexed="8"/>
      <name val="Calibri"/>
      <family val="2"/>
    </font>
    <font>
      <i/>
      <sz val="11"/>
      <color indexed="8"/>
      <name val="Calibri"/>
      <family val="2"/>
    </font>
    <font>
      <i/>
      <sz val="11"/>
      <name val="Calibri"/>
      <family val="2"/>
    </font>
    <font>
      <i/>
      <sz val="11"/>
      <color indexed="20"/>
      <name val="Calibri"/>
      <family val="2"/>
    </font>
    <font>
      <sz val="11"/>
      <name val="Calibri"/>
      <family val="2"/>
    </font>
    <font>
      <sz val="22"/>
      <color indexed="8"/>
      <name val="Calibri"/>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sz val="8"/>
      <color theme="1"/>
      <name val="Calibri"/>
      <family val="2"/>
    </font>
    <font>
      <sz val="18"/>
      <color theme="1"/>
      <name val="Calibri"/>
      <family val="2"/>
    </font>
    <font>
      <sz val="9"/>
      <color theme="1"/>
      <name val="Calibri"/>
      <family val="2"/>
    </font>
    <font>
      <b/>
      <sz val="12"/>
      <color theme="1"/>
      <name val="Calibri"/>
      <family val="2"/>
    </font>
    <font>
      <b/>
      <sz val="10"/>
      <color theme="0" tint="-0.4999699890613556"/>
      <name val="Arial"/>
      <family val="2"/>
    </font>
    <font>
      <sz val="11"/>
      <color theme="0" tint="-0.4999699890613556"/>
      <name val="Calibri"/>
      <family val="2"/>
    </font>
    <font>
      <sz val="8"/>
      <color theme="0" tint="-0.4999699890613556"/>
      <name val="Arial"/>
      <family val="2"/>
    </font>
    <font>
      <i/>
      <sz val="8"/>
      <color theme="0" tint="-0.4999699890613556"/>
      <name val="Arial"/>
      <family val="2"/>
    </font>
    <font>
      <i/>
      <sz val="8"/>
      <color theme="0" tint="-0.4999699890613556"/>
      <name val="Calibri"/>
      <family val="2"/>
    </font>
    <font>
      <u val="single"/>
      <sz val="9"/>
      <color theme="10"/>
      <name val="Calibri"/>
      <family val="2"/>
    </font>
    <font>
      <sz val="12"/>
      <color theme="1"/>
      <name val="Calibri"/>
      <family val="2"/>
    </font>
    <font>
      <u val="single"/>
      <sz val="12"/>
      <color theme="1"/>
      <name val="Calibri"/>
      <family val="2"/>
    </font>
    <font>
      <u val="single"/>
      <sz val="11"/>
      <color theme="1"/>
      <name val="Calibri"/>
      <family val="2"/>
    </font>
    <font>
      <i/>
      <sz val="12"/>
      <color theme="1"/>
      <name val="Calibri"/>
      <family val="2"/>
    </font>
    <font>
      <i/>
      <sz val="11"/>
      <color theme="1"/>
      <name val="Calibri"/>
      <family val="2"/>
    </font>
    <font>
      <i/>
      <sz val="11"/>
      <color rgb="FF9C0006"/>
      <name val="Calibri"/>
      <family val="2"/>
    </font>
    <font>
      <i/>
      <sz val="8"/>
      <color rgb="FF7F7F7F"/>
      <name val="Calibri"/>
      <family val="2"/>
    </font>
    <font>
      <sz val="22"/>
      <color theme="1"/>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5">
    <xf numFmtId="0" fontId="0" fillId="0" borderId="0" xfId="0" applyFont="1" applyAlignment="1">
      <alignment/>
    </xf>
    <xf numFmtId="0" fontId="2" fillId="0" borderId="0" xfId="0" applyFont="1" applyAlignment="1">
      <alignment/>
    </xf>
    <xf numFmtId="2" fontId="2" fillId="0" borderId="0" xfId="0" applyNumberFormat="1" applyFont="1" applyAlignment="1">
      <alignment/>
    </xf>
    <xf numFmtId="0" fontId="3" fillId="0" borderId="0" xfId="0" applyFont="1" applyAlignment="1">
      <alignment/>
    </xf>
    <xf numFmtId="0" fontId="63" fillId="0" borderId="0" xfId="0" applyFont="1" applyAlignment="1">
      <alignment/>
    </xf>
    <xf numFmtId="0" fontId="64" fillId="0" borderId="0" xfId="0" applyFont="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48" fillId="27" borderId="10" xfId="40" applyBorder="1" applyAlignment="1">
      <alignment horizontal="left"/>
    </xf>
    <xf numFmtId="0" fontId="48" fillId="27" borderId="10" xfId="40" applyBorder="1" applyAlignment="1">
      <alignment/>
    </xf>
    <xf numFmtId="0" fontId="0" fillId="0" borderId="0" xfId="0" applyFont="1"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horizontal="right"/>
    </xf>
    <xf numFmtId="0" fontId="70" fillId="0" borderId="0" xfId="0" applyFont="1" applyAlignment="1">
      <alignment/>
    </xf>
    <xf numFmtId="0" fontId="71" fillId="0" borderId="0" xfId="46" applyFont="1" applyAlignment="1">
      <alignment/>
    </xf>
    <xf numFmtId="2" fontId="71" fillId="0" borderId="0" xfId="46" applyNumberFormat="1" applyFont="1" applyAlignment="1">
      <alignment horizontal="right"/>
    </xf>
    <xf numFmtId="0" fontId="71" fillId="0" borderId="0" xfId="0" applyFont="1" applyAlignment="1">
      <alignment/>
    </xf>
    <xf numFmtId="0" fontId="72" fillId="0" borderId="0" xfId="0" applyFont="1" applyAlignment="1">
      <alignment/>
    </xf>
    <xf numFmtId="0" fontId="4" fillId="0" borderId="0" xfId="0" applyFont="1" applyAlignment="1">
      <alignment/>
    </xf>
    <xf numFmtId="0" fontId="47" fillId="26" borderId="10" xfId="39" applyBorder="1" applyAlignment="1">
      <alignment/>
    </xf>
    <xf numFmtId="0" fontId="73" fillId="0" borderId="0" xfId="52" applyFont="1" applyAlignment="1">
      <alignment/>
    </xf>
    <xf numFmtId="2" fontId="48" fillId="27" borderId="10" xfId="40" applyNumberFormat="1" applyBorder="1" applyAlignment="1">
      <alignment horizontal="left"/>
    </xf>
    <xf numFmtId="0" fontId="74" fillId="0" borderId="0" xfId="0" applyFont="1" applyAlignment="1">
      <alignment/>
    </xf>
    <xf numFmtId="0" fontId="75" fillId="0" borderId="0" xfId="0" applyFont="1" applyAlignment="1">
      <alignment/>
    </xf>
    <xf numFmtId="0" fontId="76" fillId="0" borderId="0" xfId="0" applyFont="1" applyAlignment="1">
      <alignment/>
    </xf>
    <xf numFmtId="0" fontId="77" fillId="0" borderId="0" xfId="0" applyFont="1" applyAlignment="1">
      <alignment/>
    </xf>
    <xf numFmtId="0" fontId="0" fillId="0" borderId="0" xfId="0" applyAlignment="1">
      <alignment horizontal="center"/>
    </xf>
    <xf numFmtId="0" fontId="78" fillId="0" borderId="0" xfId="0" applyFont="1" applyAlignment="1">
      <alignment horizontal="center"/>
    </xf>
    <xf numFmtId="0" fontId="41" fillId="0" borderId="0" xfId="46" applyFont="1" applyAlignment="1">
      <alignment horizontal="center"/>
    </xf>
    <xf numFmtId="2" fontId="79" fillId="26" borderId="0" xfId="39" applyNumberFormat="1" applyFont="1" applyBorder="1" applyAlignment="1">
      <alignment horizontal="center"/>
    </xf>
    <xf numFmtId="2" fontId="47" fillId="26" borderId="10" xfId="39" applyNumberFormat="1" applyBorder="1" applyAlignment="1">
      <alignment horizontal="center"/>
    </xf>
    <xf numFmtId="0" fontId="6" fillId="0" borderId="0" xfId="0" applyFont="1" applyAlignment="1">
      <alignment/>
    </xf>
    <xf numFmtId="0" fontId="43" fillId="0" borderId="0" xfId="0" applyFont="1" applyAlignment="1">
      <alignment horizontal="left"/>
    </xf>
    <xf numFmtId="0" fontId="80" fillId="0" borderId="0" xfId="46" applyFont="1" applyAlignment="1">
      <alignment/>
    </xf>
    <xf numFmtId="0" fontId="62" fillId="0" borderId="0" xfId="0" applyFont="1" applyAlignment="1">
      <alignment horizontal="left"/>
    </xf>
    <xf numFmtId="0" fontId="62" fillId="0" borderId="0" xfId="0" applyFont="1" applyAlignment="1">
      <alignment/>
    </xf>
    <xf numFmtId="0" fontId="66" fillId="0" borderId="0" xfId="0" applyFont="1" applyAlignment="1">
      <alignment vertical="center"/>
    </xf>
    <xf numFmtId="0" fontId="81" fillId="0" borderId="0" xfId="0" applyFont="1" applyAlignment="1">
      <alignment horizontal="center" wrapText="1"/>
    </xf>
    <xf numFmtId="0" fontId="66" fillId="0" borderId="0" xfId="0" applyFont="1" applyAlignment="1">
      <alignment horizontal="left" wrapText="1"/>
    </xf>
    <xf numFmtId="0" fontId="82" fillId="0" borderId="0" xfId="0" applyFont="1" applyAlignment="1">
      <alignment/>
    </xf>
    <xf numFmtId="0" fontId="7" fillId="0" borderId="0" xfId="0" applyFont="1" applyAlignment="1">
      <alignment/>
    </xf>
    <xf numFmtId="0" fontId="81" fillId="0" borderId="0" xfId="0" applyFont="1" applyAlignment="1">
      <alignment horizontal="center" wrapText="1"/>
    </xf>
    <xf numFmtId="0" fontId="66"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6"/>
  <sheetViews>
    <sheetView tabSelected="1" zoomScalePageLayoutView="0" workbookViewId="0" topLeftCell="A1">
      <selection activeCell="G11" sqref="G11"/>
    </sheetView>
  </sheetViews>
  <sheetFormatPr defaultColWidth="9.140625" defaultRowHeight="15"/>
  <cols>
    <col min="1" max="1" width="10.7109375" style="0" customWidth="1"/>
    <col min="2" max="2" width="8.00390625" style="0" customWidth="1"/>
    <col min="3" max="3" width="22.421875" style="0" customWidth="1"/>
    <col min="4" max="4" width="16.421875" style="0" bestFit="1" customWidth="1"/>
    <col min="5" max="5" width="14.57421875" style="0" customWidth="1"/>
    <col min="6" max="6" width="12.57421875" style="0" customWidth="1"/>
    <col min="7" max="7" width="8.8515625" style="0" customWidth="1"/>
  </cols>
  <sheetData>
    <row r="1" spans="1:7" s="6" customFormat="1" ht="58.5" customHeight="1">
      <c r="A1" s="43" t="s">
        <v>43</v>
      </c>
      <c r="B1" s="43"/>
      <c r="C1" s="43"/>
      <c r="D1" s="43"/>
      <c r="E1" s="43"/>
      <c r="F1" s="43"/>
      <c r="G1" s="39"/>
    </row>
    <row r="2" ht="15">
      <c r="F2" s="5"/>
    </row>
    <row r="3" spans="1:6" ht="15">
      <c r="A3" s="7" t="s">
        <v>17</v>
      </c>
      <c r="D3" s="38"/>
      <c r="E3" s="5" t="s">
        <v>45</v>
      </c>
      <c r="F3" s="5"/>
    </row>
    <row r="4" ht="15">
      <c r="A4" s="38" t="s">
        <v>36</v>
      </c>
    </row>
    <row r="5" ht="15">
      <c r="F5" s="5"/>
    </row>
    <row r="6" spans="1:5" s="41" customFormat="1" ht="18.75">
      <c r="A6" s="25" t="s">
        <v>41</v>
      </c>
      <c r="E6" s="42"/>
    </row>
    <row r="7" spans="1:6" s="11" customFormat="1" ht="15">
      <c r="A7" s="26"/>
      <c r="B7" s="26"/>
      <c r="C7" s="26"/>
      <c r="D7" s="26"/>
      <c r="E7" s="33"/>
      <c r="F7" s="26"/>
    </row>
    <row r="8" spans="1:6" ht="15">
      <c r="A8" s="7"/>
      <c r="F8" s="5"/>
    </row>
    <row r="9" spans="1:6" ht="15">
      <c r="A9" t="s">
        <v>15</v>
      </c>
      <c r="C9" s="10"/>
      <c r="E9" t="s">
        <v>23</v>
      </c>
      <c r="F9" s="9"/>
    </row>
    <row r="10" spans="1:7" ht="15">
      <c r="A10" t="s">
        <v>35</v>
      </c>
      <c r="C10" s="10"/>
      <c r="E10" t="s">
        <v>22</v>
      </c>
      <c r="F10" s="9"/>
      <c r="G10" s="36">
        <f>IF(ISNUMBER(F10),IF(AND(F10&gt;110,F10&lt;130),"valid","invalid"),"")</f>
      </c>
    </row>
    <row r="11" spans="1:7" ht="15">
      <c r="A11" t="s">
        <v>37</v>
      </c>
      <c r="C11" s="10"/>
      <c r="D11" s="37">
        <f>IF(OR(C11="Myopic LASIK",C11="Hyperopic LASIK",C11="RK"),"valid","")</f>
      </c>
      <c r="E11" s="11" t="s">
        <v>14</v>
      </c>
      <c r="F11" s="23"/>
      <c r="G11" s="36">
        <f>IF(ISNUMBER(F11),IF(AND(F11&gt;-4,F11&lt;4),"valid","invalid"),"")</f>
      </c>
    </row>
    <row r="14" ht="15.75">
      <c r="C14" s="8" t="s">
        <v>31</v>
      </c>
    </row>
    <row r="15" spans="3:5" ht="15">
      <c r="C15" s="1" t="s">
        <v>27</v>
      </c>
      <c r="D15" s="9"/>
      <c r="E15" s="36">
        <f>IF(ISNUMBER(D15),IF(AND(D15&gt;0,D15&lt;10),"valid","invalid"),"")</f>
      </c>
    </row>
    <row r="16" spans="3:5" ht="15">
      <c r="C16" s="1" t="s">
        <v>28</v>
      </c>
      <c r="D16" s="9"/>
      <c r="E16" s="36">
        <f>IF(ISNUMBER(D16),IF(AND(D16&gt;10,D16&lt;50),"valid","invalid"),"")</f>
      </c>
    </row>
    <row r="17" spans="3:5" ht="15">
      <c r="C17" s="1"/>
      <c r="E17" s="34"/>
    </row>
    <row r="18" spans="3:5" ht="15" customHeight="1">
      <c r="C18" s="8" t="s">
        <v>44</v>
      </c>
      <c r="D18" s="28"/>
      <c r="E18" s="28"/>
    </row>
    <row r="19" spans="3:7" ht="15.75">
      <c r="C19" s="27"/>
      <c r="D19" s="29" t="s">
        <v>25</v>
      </c>
      <c r="E19" s="29" t="s">
        <v>26</v>
      </c>
      <c r="G19" s="30" t="s">
        <v>24</v>
      </c>
    </row>
    <row r="20" spans="1:8" ht="15">
      <c r="A20" s="1"/>
      <c r="B20" s="1"/>
      <c r="C20" s="4" t="s">
        <v>32</v>
      </c>
      <c r="D20" s="9"/>
      <c r="E20" s="9"/>
      <c r="F20" s="36"/>
      <c r="G20" s="31">
        <f>IF(AND(ISNUMBER(D20),ISNUMBER(E20)),AVERAGE(D20,E20),"")</f>
      </c>
      <c r="H20" s="36">
        <f>IF(G20="","",IF(AND(ISNUMBER(D20),ISNUMBER(E20)),IF(ABS(D20-E20)&gt;0.5,"poor repeatiblity - obtain 3rd scan",IF(AND(G20&gt;20,G20&lt;70,G20&lt;G21),"valid","invalid"))))</f>
      </c>
    </row>
    <row r="21" spans="1:8" ht="15">
      <c r="A21" s="1"/>
      <c r="B21" s="1"/>
      <c r="C21" s="1" t="s">
        <v>33</v>
      </c>
      <c r="D21" s="9"/>
      <c r="E21" s="9"/>
      <c r="F21" s="36"/>
      <c r="G21" s="31">
        <f>IF(AND(ISNUMBER(D21),ISNUMBER(E21)),AVERAGE(D21,E21),"")</f>
      </c>
      <c r="H21" s="36">
        <f>IF(G21="","",IF(AND(ISNUMBER(D21),ISNUMBER(E21)),IF(ABS(D21-E21)&gt;0.6,"poor repeatiblity - obtain 3rd scan",IF(AND(G21&gt;20,G21&lt;80,G21&gt;G20),"valid","invalid"))))</f>
      </c>
    </row>
    <row r="22" spans="1:8" ht="15">
      <c r="A22" s="1"/>
      <c r="B22" s="1"/>
      <c r="C22" s="1" t="s">
        <v>34</v>
      </c>
      <c r="D22" s="9"/>
      <c r="E22" s="9"/>
      <c r="F22" s="36"/>
      <c r="G22" s="31">
        <f>IF(AND(ISNUMBER(D22),ISNUMBER(E22)),AVERAGE(D22,E22),"")</f>
      </c>
      <c r="H22" s="36">
        <f>IF(G22="","",IF(AND(ISNUMBER(D22),ISNUMBER(E22)),IF(ABS(D22-E22)&gt;0.5,"poor repeatiblity - obtain 3rd scan",IF(AND(G22&gt;-15,G22&lt;0),"valid","invalid"))))</f>
      </c>
    </row>
    <row r="23" spans="1:8" ht="15">
      <c r="A23" s="1"/>
      <c r="B23" s="1"/>
      <c r="C23" s="1" t="s">
        <v>30</v>
      </c>
      <c r="D23" s="9"/>
      <c r="E23" s="9"/>
      <c r="F23" s="36"/>
      <c r="G23" s="31">
        <f>IF(AND(ISNUMBER(D23),ISNUMBER(E23)),AVERAGE(D23,E23),"")</f>
      </c>
      <c r="H23" s="36">
        <f>IF(G23="","",IF(AND(ISNUMBER(D23),ISNUMBER(E23)),IF(ABS(D23-E23)&gt;40,"poor repeatiblity - obtain 3rd scan",IF(AND(G23&gt;200,G23&lt;1100),"valid","invalid"))))</f>
      </c>
    </row>
    <row r="24" spans="1:2" ht="15">
      <c r="A24" s="1"/>
      <c r="B24" s="1"/>
    </row>
    <row r="25" spans="1:6" ht="15.75">
      <c r="A25" s="1"/>
      <c r="B25" s="1"/>
      <c r="C25" s="8" t="s">
        <v>29</v>
      </c>
      <c r="E25" s="1"/>
      <c r="F25" s="2"/>
    </row>
    <row r="26" spans="3:4" ht="15">
      <c r="C26" s="4" t="s">
        <v>4</v>
      </c>
      <c r="D26" s="32" t="str">
        <f>IF(AND(D11="valid",G10="valid",E15="valid",E16="valid",H20="valid",H21="valid",H22="valid",H23="valid"),D43-B39/(B39/D44-(D46+G23/1000)/1000),"incomplete entry")</f>
        <v>incomplete entry</v>
      </c>
    </row>
    <row r="27" ht="15">
      <c r="C27" s="4"/>
    </row>
    <row r="28" ht="15">
      <c r="C28" s="4"/>
    </row>
    <row r="29" ht="15">
      <c r="C29" s="4"/>
    </row>
    <row r="30" ht="15">
      <c r="C30" s="4"/>
    </row>
    <row r="31" ht="15">
      <c r="C31" s="4"/>
    </row>
    <row r="32" ht="15">
      <c r="C32" s="4"/>
    </row>
    <row r="33" spans="1:5" ht="15.75">
      <c r="A33" s="24"/>
      <c r="E33" s="3"/>
    </row>
    <row r="34" spans="1:7" ht="120.75" customHeight="1">
      <c r="A34" s="44" t="s">
        <v>42</v>
      </c>
      <c r="B34" s="44"/>
      <c r="C34" s="44"/>
      <c r="D34" s="44"/>
      <c r="E34" s="44"/>
      <c r="F34" s="44"/>
      <c r="G34" s="40"/>
    </row>
    <row r="35" spans="1:7" ht="15">
      <c r="A35" s="7"/>
      <c r="C35" s="22"/>
      <c r="D35" s="7"/>
      <c r="E35" s="20"/>
      <c r="F35" s="7"/>
      <c r="G35" s="7"/>
    </row>
    <row r="36" spans="1:5" ht="15">
      <c r="A36" s="7"/>
      <c r="E36" s="3"/>
    </row>
    <row r="37" spans="1:6" ht="15">
      <c r="A37" s="12" t="s">
        <v>19</v>
      </c>
      <c r="B37" s="13"/>
      <c r="C37" s="12" t="s">
        <v>7</v>
      </c>
      <c r="D37" s="14"/>
      <c r="E37" s="10" t="s">
        <v>11</v>
      </c>
      <c r="F37" t="s">
        <v>18</v>
      </c>
    </row>
    <row r="38" spans="1:6" ht="15">
      <c r="A38" s="15" t="s">
        <v>21</v>
      </c>
      <c r="B38" s="15">
        <v>1.376</v>
      </c>
      <c r="C38" s="19" t="s">
        <v>16</v>
      </c>
      <c r="D38" s="17">
        <f>((F10*0.5663)-65.6+3.595)/0.9704</f>
        <v>-63.89633140972794</v>
      </c>
      <c r="E38" s="21" t="s">
        <v>12</v>
      </c>
      <c r="F38" t="s">
        <v>13</v>
      </c>
    </row>
    <row r="39" spans="1:4" ht="15">
      <c r="A39" s="15" t="s">
        <v>20</v>
      </c>
      <c r="B39" s="15">
        <v>1.336</v>
      </c>
      <c r="C39" s="16" t="s">
        <v>5</v>
      </c>
      <c r="D39" s="17">
        <f>IF(D16&gt;24.4,SQRT(D16+0.8*(D16-24.4)),SQRT(D16))</f>
        <v>0</v>
      </c>
    </row>
    <row r="40" spans="1:6" ht="15">
      <c r="A40" s="15" t="s">
        <v>1</v>
      </c>
      <c r="B40" s="15">
        <v>12</v>
      </c>
      <c r="C40" s="16" t="s">
        <v>6</v>
      </c>
      <c r="D40" s="17" t="str">
        <f>IF(C11="Myopic LASIK",G20+0.0302*D16-1.739,IF(C11="Hyperopic LASIK",G20-0.0143*D16-0.672,IF(C11="RK",G20+0.0302*D16-2.069,"N/A")))</f>
        <v>N/A</v>
      </c>
      <c r="F40" t="s">
        <v>38</v>
      </c>
    </row>
    <row r="41" spans="1:6" ht="15">
      <c r="A41" s="13"/>
      <c r="B41" s="13"/>
      <c r="C41" s="18" t="s">
        <v>8</v>
      </c>
      <c r="D41" s="17">
        <f>1/(1/(F11+0.0000000001)-B40/1000)</f>
        <v>1.0000000000012E-10</v>
      </c>
      <c r="F41" t="s">
        <v>39</v>
      </c>
    </row>
    <row r="42" spans="1:6" ht="15">
      <c r="A42" s="13"/>
      <c r="B42" s="13"/>
      <c r="C42" s="18" t="s">
        <v>2</v>
      </c>
      <c r="D42" s="17"/>
      <c r="F42" t="s">
        <v>40</v>
      </c>
    </row>
    <row r="43" spans="1:4" ht="15">
      <c r="A43" s="13"/>
      <c r="B43" s="13"/>
      <c r="C43" s="18" t="s">
        <v>3</v>
      </c>
      <c r="D43" s="17" t="e">
        <f>B39/(D16-D46-G23/1000)*1000</f>
        <v>#VALUE!</v>
      </c>
    </row>
    <row r="44" spans="1:4" ht="15">
      <c r="A44" s="13"/>
      <c r="B44" s="13"/>
      <c r="C44" s="18" t="s">
        <v>9</v>
      </c>
      <c r="D44" s="17" t="e">
        <f>D45+D40</f>
        <v>#VALUE!</v>
      </c>
    </row>
    <row r="45" spans="3:4" ht="15">
      <c r="C45" s="18" t="s">
        <v>10</v>
      </c>
      <c r="D45" s="17">
        <f>D41</f>
        <v>1.0000000000012E-10</v>
      </c>
    </row>
    <row r="46" spans="3:4" ht="15">
      <c r="C46" s="35" t="s">
        <v>0</v>
      </c>
      <c r="D46" s="17" t="e">
        <f>IF(C11="RK",(0.711*(D15-G23/1000)+0.623*D39-0.25*(-5.65))+D38-8.11,(0.711*(D15-G23/1000)+0.623*D39-0.25*G22)+D38-8.11)</f>
        <v>#VALUE!</v>
      </c>
    </row>
  </sheetData>
  <sheetProtection/>
  <mergeCells count="2">
    <mergeCell ref="A1:F1"/>
    <mergeCell ref="A34:F34"/>
  </mergeCells>
  <dataValidations count="1">
    <dataValidation type="list" allowBlank="1" showInputMessage="1" showErrorMessage="1" sqref="C11">
      <formula1>$F$40:$F$42</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Maolong Tang</dc:creator>
  <cp:keywords/>
  <dc:description/>
  <cp:lastModifiedBy>Maolong Tang</cp:lastModifiedBy>
  <cp:lastPrinted>2015-02-04T01:35:49Z</cp:lastPrinted>
  <dcterms:created xsi:type="dcterms:W3CDTF">2011-04-13T19:37:52Z</dcterms:created>
  <dcterms:modified xsi:type="dcterms:W3CDTF">2016-02-11T22:35:40Z</dcterms:modified>
  <cp:category/>
  <cp:version/>
  <cp:contentType/>
  <cp:contentStatus/>
</cp:coreProperties>
</file>